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Simulador" sheetId="1" r:id="rId1"/>
    <sheet name="Parametros" sheetId="2" state="hidden" r:id="rId2"/>
  </sheets>
  <definedNames>
    <definedName name="a_cobrar">'Simulador'!$H$14</definedName>
    <definedName name="A_cobrar_M">'Simulador'!$D$14</definedName>
    <definedName name="A_cobrar_P">'Simulador'!$D$14</definedName>
    <definedName name="a_cuotas">'Parametros'!$E$3</definedName>
    <definedName name="_xlnm.Print_Area" localSheetId="0">'Simulador'!$A$2:$J$34</definedName>
    <definedName name="capital">'Simulador'!$D$19</definedName>
    <definedName name="Cod_MONEDA">'Parametros'!$F$3</definedName>
    <definedName name="Coef_S_VIDA">'Simulador'!$P$11</definedName>
    <definedName name="Coef_Seg_Vida">'Simulador'!$P$11</definedName>
    <definedName name="CUOTAS">'Simulador'!$D$15</definedName>
    <definedName name="de_cuotas">'Parametros'!$D$3</definedName>
    <definedName name="IVA">'Parametros'!$B$7</definedName>
    <definedName name="Linea_de_credito">'Parametros'!$B$3</definedName>
    <definedName name="Moneda">'Parametros'!$G$3</definedName>
    <definedName name="Porc_S_Vida">'Parametros'!$B$11</definedName>
    <definedName name="S_VIDA">'Simulador'!$D$20</definedName>
    <definedName name="Tasa_Interes">'Parametros'!$I$3</definedName>
    <definedName name="TEM_IVA">'Simulador'!$P$9</definedName>
    <definedName name="TIPO_PRESTAMO">'Parametros'!$C$3</definedName>
    <definedName name="VALOR_CUOTA">'Simulador'!$D$25</definedName>
    <definedName name="Valor_UI">'Parametros'!$B$14</definedName>
  </definedNames>
  <calcPr fullCalcOnLoad="1"/>
</workbook>
</file>

<file path=xl/sharedStrings.xml><?xml version="1.0" encoding="utf-8"?>
<sst xmlns="http://schemas.openxmlformats.org/spreadsheetml/2006/main" count="131" uniqueCount="66">
  <si>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</si>
  <si>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</si>
  <si>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</si>
  <si>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</si>
  <si>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</si>
  <si>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</si>
  <si>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</si>
  <si>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</si>
  <si>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</si>
  <si>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</si>
  <si>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</si>
  <si>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</si>
  <si>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</si>
  <si>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</si>
  <si>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</si>
  <si>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</si>
  <si>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</si>
  <si>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</si>
  <si>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</si>
  <si>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</si>
  <si>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</si>
  <si>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</si>
  <si>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</si>
  <si>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</si>
  <si>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</si>
  <si>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</si>
  <si>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</si>
  <si>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</si>
  <si>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Linea de Crédito</t>
  </si>
  <si>
    <t>MONEDA</t>
  </si>
  <si>
    <t>LINEA_DE_CREDITO</t>
  </si>
  <si>
    <t>)</t>
  </si>
  <si>
    <t>Cantidad de Cuotas:</t>
  </si>
  <si>
    <t xml:space="preserve"> cuotas )</t>
  </si>
  <si>
    <t>Interés (%)</t>
  </si>
  <si>
    <t>%</t>
  </si>
  <si>
    <t>Tasa Efectiva Anual (TEA):</t>
  </si>
  <si>
    <t>Línea de Crédito</t>
  </si>
  <si>
    <t>TOTAL PRESTAMO:</t>
  </si>
  <si>
    <t>Cuota:</t>
  </si>
  <si>
    <t>Tasa Efectiva Mensual (TEM):</t>
  </si>
  <si>
    <t>T.E.M. + IVA:</t>
  </si>
  <si>
    <t>Línea de Crédito a SIMULAR</t>
  </si>
  <si>
    <t>Líquido a Cobrar Solicitado:</t>
  </si>
  <si>
    <t>Seguro de Vida:</t>
  </si>
  <si>
    <t>Coef. Seguro de VIDA:</t>
  </si>
  <si>
    <t>Valor UI de referencia</t>
  </si>
  <si>
    <t>El valor final del liquido a cobrar podrá ser menor en caso que el socio deba integrar a la Cooperativa el equivalente al 5% del capital solicitado, en caso que aún no lo haya hecho.</t>
  </si>
  <si>
    <t>A - Capital:</t>
  </si>
  <si>
    <t>B- Seguro de Vida:</t>
  </si>
  <si>
    <t>C - Interés (sobre A+B):</t>
  </si>
  <si>
    <t>D - IVA (sobre C):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</si>
  <si>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</si>
  <si>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</si>
  <si>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</si>
  <si>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</si>
  <si>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</si>
  <si>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</si>
  <si>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</si>
  <si>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(Máx.:</t>
  </si>
  <si>
    <t>( 1 UI</t>
  </si>
  <si>
    <t>SIMULADOR DE CREDITO</t>
  </si>
  <si>
    <t xml:space="preserve">                    Valor de la UI de referencia para esta simulación</t>
  </si>
  <si>
    <t>Versión 1.1</t>
  </si>
  <si>
    <t>Fecha UI Referencia</t>
  </si>
  <si>
    <t>LINEA COMUN UI 13-36 CUOTAS MENOS 10000 UI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</si>
</sst>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9" borderId="0" xfId="22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0" xfId="47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9" borderId="10" xfId="22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7" fontId="2" fillId="0" borderId="10" xfId="4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9" fillId="0" borderId="0" xfId="47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165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66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44" fontId="4" fillId="0" borderId="14" xfId="49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43" fontId="5" fillId="34" borderId="10" xfId="47" applyFont="1" applyFill="1" applyBorder="1" applyAlignment="1" applyProtection="1">
      <alignment wrapText="1"/>
      <protection hidden="1"/>
    </xf>
    <xf numFmtId="43" fontId="5" fillId="34" borderId="10" xfId="47" applyFont="1" applyFill="1" applyBorder="1" applyAlignment="1" applyProtection="1">
      <alignment/>
      <protection hidden="1"/>
    </xf>
    <xf numFmtId="43" fontId="4" fillId="0" borderId="0" xfId="47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/>
      <protection hidden="1"/>
    </xf>
    <xf numFmtId="168" fontId="4" fillId="0" borderId="0" xfId="49" applyNumberFormat="1" applyFont="1" applyBorder="1" applyAlignment="1" applyProtection="1">
      <alignment/>
      <protection hidden="1"/>
    </xf>
    <xf numFmtId="43" fontId="4" fillId="0" borderId="14" xfId="47" applyFont="1" applyBorder="1" applyAlignment="1" applyProtection="1">
      <alignment/>
      <protection hidden="1"/>
    </xf>
    <xf numFmtId="44" fontId="12" fillId="0" borderId="0" xfId="49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5" borderId="18" xfId="0" applyFont="1" applyFill="1" applyBorder="1" applyAlignment="1" applyProtection="1">
      <alignment horizontal="center"/>
      <protection hidden="1" locked="0"/>
    </xf>
    <xf numFmtId="43" fontId="4" fillId="35" borderId="19" xfId="47" applyFont="1" applyFill="1" applyBorder="1" applyAlignment="1" applyProtection="1">
      <alignment horizontal="center"/>
      <protection hidden="1"/>
    </xf>
    <xf numFmtId="43" fontId="7" fillId="34" borderId="10" xfId="47" applyFont="1" applyFill="1" applyBorder="1" applyAlignment="1" applyProtection="1">
      <alignment/>
      <protection hidden="1"/>
    </xf>
    <xf numFmtId="0" fontId="11" fillId="0" borderId="12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169" fontId="2" fillId="0" borderId="1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3" fontId="4" fillId="35" borderId="21" xfId="47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 horizontal="center"/>
      <protection hidden="1"/>
    </xf>
    <xf numFmtId="169" fontId="14" fillId="0" borderId="12" xfId="0" applyNumberFormat="1" applyFont="1" applyBorder="1" applyAlignment="1">
      <alignment horizontal="right"/>
    </xf>
    <xf numFmtId="0" fontId="13" fillId="0" borderId="20" xfId="0" applyFont="1" applyBorder="1" applyAlignment="1">
      <alignment horizontal="justify" vertical="justify" wrapText="1"/>
    </xf>
    <xf numFmtId="0" fontId="13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Border="1" applyAlignment="1">
      <alignment horizontal="justify" vertical="justify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rgb="FFFFFFFF"/>
      </font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1</xdr:row>
      <xdr:rowOff>76200</xdr:rowOff>
    </xdr:from>
    <xdr:to>
      <xdr:col>2</xdr:col>
      <xdr:colOff>1752600</xdr:colOff>
      <xdr:row>7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23850"/>
          <a:ext cx="14478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133350</xdr:rowOff>
    </xdr:from>
    <xdr:to>
      <xdr:col>4</xdr:col>
      <xdr:colOff>0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28975" y="184785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161925</xdr:rowOff>
    </xdr:from>
    <xdr:to>
      <xdr:col>10</xdr:col>
      <xdr:colOff>752475</xdr:colOff>
      <xdr:row>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144000" y="3524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228975" y="24479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3238500" y="304800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="75" zoomScaleNormal="75" zoomScalePageLayoutView="0" workbookViewId="0" topLeftCell="A1">
      <selection activeCell="M14" sqref="M14"/>
    </sheetView>
  </sheetViews>
  <sheetFormatPr defaultColWidth="11.421875" defaultRowHeight="15"/>
  <cols>
    <col min="1" max="1" width="3.00390625" style="3" customWidth="1"/>
    <col min="2" max="2" width="3.28125" style="3" customWidth="1"/>
    <col min="3" max="3" width="32.7109375" style="3" customWidth="1"/>
    <col min="4" max="4" width="26.140625" style="3" customWidth="1"/>
    <col min="5" max="5" width="8.8515625" style="3" bestFit="1" customWidth="1"/>
    <col min="6" max="6" width="5.57421875" style="3" bestFit="1" customWidth="1"/>
    <col min="7" max="7" width="16.00390625" style="3" bestFit="1" customWidth="1"/>
    <col min="8" max="8" width="19.421875" style="3" bestFit="1" customWidth="1"/>
    <col min="9" max="9" width="2.57421875" style="3" customWidth="1"/>
    <col min="10" max="10" width="2.421875" style="3" customWidth="1"/>
    <col min="11" max="14" width="11.421875" style="3" customWidth="1"/>
    <col min="15" max="15" width="25.8515625" style="3" bestFit="1" customWidth="1"/>
    <col min="16" max="16384" width="11.421875" style="3" customWidth="1"/>
  </cols>
  <sheetData>
    <row r="1" ht="19.5" thickBot="1"/>
    <row r="2" spans="2:10" ht="18.75">
      <c r="B2" s="19"/>
      <c r="C2" s="20"/>
      <c r="D2" s="20"/>
      <c r="E2" s="20"/>
      <c r="F2" s="20"/>
      <c r="G2" s="54" t="s">
        <v>63</v>
      </c>
      <c r="H2" s="60">
        <f>+Parametros!B17</f>
        <v>44835</v>
      </c>
      <c r="I2" s="28"/>
      <c r="J2" s="27"/>
    </row>
    <row r="3" spans="2:10" ht="26.25">
      <c r="B3" s="21"/>
      <c r="C3" s="22"/>
      <c r="D3" s="63" t="s">
        <v>61</v>
      </c>
      <c r="E3" s="64"/>
      <c r="F3" s="64"/>
      <c r="G3" s="64"/>
      <c r="H3" s="22"/>
      <c r="I3" s="23"/>
      <c r="J3" s="26"/>
    </row>
    <row r="4" spans="2:10" ht="18.75">
      <c r="B4" s="21"/>
      <c r="C4" s="22"/>
      <c r="D4" s="22"/>
      <c r="E4" s="22"/>
      <c r="F4" s="22"/>
      <c r="G4" s="25"/>
      <c r="H4" s="25"/>
      <c r="I4" s="23"/>
      <c r="J4" s="26"/>
    </row>
    <row r="5" spans="2:10" ht="19.5" thickBot="1">
      <c r="B5" s="21"/>
      <c r="C5" s="22"/>
      <c r="D5" s="22"/>
      <c r="E5" s="22"/>
      <c r="F5" s="22"/>
      <c r="G5" s="22"/>
      <c r="H5" s="25"/>
      <c r="I5" s="23"/>
      <c r="J5" s="26"/>
    </row>
    <row r="6" spans="2:10" ht="18.75">
      <c r="B6" s="47"/>
      <c r="C6" s="22"/>
      <c r="D6" s="65" t="s">
        <v>28</v>
      </c>
      <c r="E6" s="66"/>
      <c r="F6" s="66"/>
      <c r="G6" s="67"/>
      <c r="H6" s="25"/>
      <c r="I6" s="23"/>
      <c r="J6" s="26"/>
    </row>
    <row r="7" spans="2:10" ht="19.5" thickBot="1">
      <c r="B7" s="21"/>
      <c r="C7" s="22"/>
      <c r="D7" s="68" t="str">
        <f>Linea_de_credito</f>
        <v>LINEA COMUN UI 13-36 CUOTAS MENOS 10000 UI</v>
      </c>
      <c r="E7" s="69"/>
      <c r="F7" s="69"/>
      <c r="G7" s="70"/>
      <c r="H7" s="25"/>
      <c r="I7" s="23"/>
      <c r="J7" s="26"/>
    </row>
    <row r="8" spans="2:10" ht="18.75">
      <c r="B8" s="21"/>
      <c r="C8" s="22"/>
      <c r="D8" s="22"/>
      <c r="E8" s="22"/>
      <c r="F8" s="22"/>
      <c r="G8" s="22"/>
      <c r="H8" s="25"/>
      <c r="I8" s="23"/>
      <c r="J8" s="26"/>
    </row>
    <row r="9" spans="2:17" ht="18.75">
      <c r="B9" s="21"/>
      <c r="C9" s="49" t="s">
        <v>40</v>
      </c>
      <c r="D9" s="29">
        <f>+Tasa_Interes</f>
        <v>1.0072</v>
      </c>
      <c r="E9" s="30" t="s">
        <v>35</v>
      </c>
      <c r="F9" s="31"/>
      <c r="G9" s="31"/>
      <c r="H9" s="25"/>
      <c r="I9" s="32"/>
      <c r="J9" s="26"/>
      <c r="N9" s="14"/>
      <c r="O9" s="17" t="s">
        <v>41</v>
      </c>
      <c r="P9" s="18">
        <f>+Tasa_Interes*(1+IVA)</f>
        <v>1.228784</v>
      </c>
      <c r="Q9" s="15" t="s">
        <v>35</v>
      </c>
    </row>
    <row r="10" spans="2:17" ht="18.75">
      <c r="B10" s="21"/>
      <c r="C10" s="49" t="s">
        <v>36</v>
      </c>
      <c r="D10" s="29">
        <f>((1+Tasa_Interes/100)^12-1)*100</f>
        <v>12.778934561314358</v>
      </c>
      <c r="E10" s="30" t="s">
        <v>35</v>
      </c>
      <c r="F10" s="31"/>
      <c r="G10" s="31"/>
      <c r="H10" s="25"/>
      <c r="I10" s="32"/>
      <c r="J10" s="26"/>
      <c r="N10" s="14"/>
      <c r="O10" s="16"/>
      <c r="P10" s="16"/>
      <c r="Q10" s="15"/>
    </row>
    <row r="11" spans="2:17" ht="18.75">
      <c r="B11" s="21"/>
      <c r="C11" s="49" t="s">
        <v>44</v>
      </c>
      <c r="D11" s="33">
        <f>+Porc_S_Vida*100</f>
        <v>0.10319999999999999</v>
      </c>
      <c r="E11" s="30" t="s">
        <v>35</v>
      </c>
      <c r="F11" s="31"/>
      <c r="G11" s="31"/>
      <c r="H11" s="25"/>
      <c r="I11" s="32"/>
      <c r="J11" s="26"/>
      <c r="N11" s="14"/>
      <c r="O11" s="14" t="s">
        <v>45</v>
      </c>
      <c r="P11" s="14">
        <f>IF(TIPO_PRESTAMO="A",CUOTAS,D16/30)</f>
        <v>18</v>
      </c>
      <c r="Q11" s="14"/>
    </row>
    <row r="12" spans="2:10" ht="18.75">
      <c r="B12" s="21"/>
      <c r="C12" s="22"/>
      <c r="D12" s="31"/>
      <c r="E12" s="31"/>
      <c r="F12" s="31"/>
      <c r="G12" s="31"/>
      <c r="H12" s="25"/>
      <c r="I12" s="32"/>
      <c r="J12" s="26"/>
    </row>
    <row r="13" spans="2:10" ht="18.75">
      <c r="B13" s="21"/>
      <c r="C13" s="49" t="s">
        <v>25</v>
      </c>
      <c r="D13" s="59" t="str">
        <f>+Moneda</f>
        <v>Unidades Indexadas</v>
      </c>
      <c r="E13" s="31"/>
      <c r="F13" s="31"/>
      <c r="G13" s="31"/>
      <c r="H13" s="25"/>
      <c r="I13" s="32"/>
      <c r="J13" s="26"/>
    </row>
    <row r="14" spans="2:10" ht="18.75">
      <c r="B14" s="21"/>
      <c r="C14" s="49" t="s">
        <v>43</v>
      </c>
      <c r="D14" s="58">
        <v>50000</v>
      </c>
      <c r="E14" s="30" t="s">
        <v>55</v>
      </c>
      <c r="F14" s="34" t="str">
        <f>IF(+Cod_MONEDA="UI","=","")</f>
        <v>=</v>
      </c>
      <c r="G14" s="35" t="str">
        <f>IF(+Cod_MONEDA="UI","Valor en UI:","")</f>
        <v>Valor en UI:</v>
      </c>
      <c r="H14" s="41">
        <f>IF(Cod_MONEDA="UI",+A_cobrar_P/Valor_UI,+A_cobrar_P)</f>
        <v>8997.660608241857</v>
      </c>
      <c r="I14" s="32"/>
      <c r="J14" s="26"/>
    </row>
    <row r="15" spans="2:10" ht="19.5" thickBot="1">
      <c r="B15" s="21"/>
      <c r="C15" s="49" t="s">
        <v>32</v>
      </c>
      <c r="D15" s="51">
        <v>18</v>
      </c>
      <c r="E15" s="31" t="s">
        <v>59</v>
      </c>
      <c r="F15" s="37">
        <f>+a_cuotas</f>
        <v>36</v>
      </c>
      <c r="G15" s="38" t="s">
        <v>33</v>
      </c>
      <c r="H15" s="25"/>
      <c r="I15" s="32"/>
      <c r="J15" s="26"/>
    </row>
    <row r="16" spans="2:10" ht="18.75">
      <c r="B16" s="21"/>
      <c r="C16" s="22"/>
      <c r="D16" s="31"/>
      <c r="E16" s="31"/>
      <c r="F16" s="31"/>
      <c r="G16" s="31"/>
      <c r="H16" s="25"/>
      <c r="I16" s="32"/>
      <c r="J16" s="26"/>
    </row>
    <row r="17" spans="2:10" ht="18.75">
      <c r="B17" s="21"/>
      <c r="C17" s="22"/>
      <c r="D17" s="31"/>
      <c r="E17" s="31"/>
      <c r="F17" s="31"/>
      <c r="G17" s="31"/>
      <c r="H17" s="25"/>
      <c r="I17" s="32"/>
      <c r="J17" s="26"/>
    </row>
    <row r="18" spans="2:10" ht="18.75">
      <c r="B18" s="21"/>
      <c r="C18" s="22"/>
      <c r="D18" s="31"/>
      <c r="E18" s="31"/>
      <c r="F18" s="31"/>
      <c r="G18" s="31"/>
      <c r="H18" s="25"/>
      <c r="I18" s="32"/>
      <c r="J18" s="26"/>
    </row>
    <row r="19" spans="2:10" ht="18.75">
      <c r="B19" s="21"/>
      <c r="C19" s="50" t="s">
        <v>48</v>
      </c>
      <c r="D19" s="39">
        <f>+a_cobrar</f>
        <v>8997.660608241857</v>
      </c>
      <c r="E19" s="30" t="str">
        <f>+Cod_MONEDA</f>
        <v>UI</v>
      </c>
      <c r="F19" s="31"/>
      <c r="G19" s="31"/>
      <c r="H19" s="25"/>
      <c r="I19" s="32"/>
      <c r="J19" s="26"/>
    </row>
    <row r="20" spans="2:10" ht="18.75">
      <c r="B20" s="21"/>
      <c r="C20" s="50" t="s">
        <v>49</v>
      </c>
      <c r="D20" s="39">
        <f>+a_cobrar*Porc_S_Vida*Coef_S_VIDA</f>
        <v>167.1405434587007</v>
      </c>
      <c r="E20" s="30" t="str">
        <f>+Cod_MONEDA</f>
        <v>UI</v>
      </c>
      <c r="F20" s="31"/>
      <c r="G20" s="31"/>
      <c r="H20" s="25"/>
      <c r="I20" s="32"/>
      <c r="J20" s="26"/>
    </row>
    <row r="21" spans="2:10" ht="18.75">
      <c r="B21" s="21"/>
      <c r="C21" s="50" t="s">
        <v>50</v>
      </c>
      <c r="D21" s="40">
        <f>ROUND((VALOR_CUOTA/IF(+Cod_MONEDA="UI",Valor_UI,1)*CUOTAS-(capital+S_VIDA))/(1+IVA),2)</f>
        <v>907.02</v>
      </c>
      <c r="E21" s="30" t="str">
        <f>+Cod_MONEDA</f>
        <v>UI</v>
      </c>
      <c r="F21" s="31"/>
      <c r="G21" s="31"/>
      <c r="H21" s="25"/>
      <c r="I21" s="32"/>
      <c r="J21" s="26"/>
    </row>
    <row r="22" spans="2:10" ht="18.75">
      <c r="B22" s="21"/>
      <c r="C22" s="50" t="s">
        <v>51</v>
      </c>
      <c r="D22" s="40">
        <f>ROUND(+D21*(IVA),2)</f>
        <v>199.54</v>
      </c>
      <c r="E22" s="30" t="str">
        <f>+Cod_MONEDA</f>
        <v>UI</v>
      </c>
      <c r="F22" s="31"/>
      <c r="G22" s="31"/>
      <c r="H22" s="25"/>
      <c r="I22" s="32"/>
      <c r="J22" s="26"/>
    </row>
    <row r="23" spans="2:10" ht="21">
      <c r="B23" s="21"/>
      <c r="C23" s="50" t="s">
        <v>38</v>
      </c>
      <c r="D23" s="53">
        <f>+SUM(D19:D22)</f>
        <v>10271.36115170056</v>
      </c>
      <c r="E23" s="30" t="str">
        <f>+Cod_MONEDA</f>
        <v>UI</v>
      </c>
      <c r="F23" s="31"/>
      <c r="G23" s="31"/>
      <c r="H23" s="25"/>
      <c r="I23" s="32"/>
      <c r="J23" s="26"/>
    </row>
    <row r="24" spans="2:10" ht="19.5" thickBot="1">
      <c r="B24" s="21"/>
      <c r="C24" s="50"/>
      <c r="D24" s="41"/>
      <c r="E24" s="30"/>
      <c r="F24" s="31"/>
      <c r="G24" s="31"/>
      <c r="H24" s="25"/>
      <c r="I24" s="32"/>
      <c r="J24" s="26"/>
    </row>
    <row r="25" spans="2:10" ht="19.5" thickBot="1">
      <c r="B25" s="21"/>
      <c r="C25" s="50" t="s">
        <v>39</v>
      </c>
      <c r="D25" s="52">
        <f>ROUND(((((1+TEM_IVA/100)^CUOTAS)*TEM_IVA/100)/(((1+TEM_IVA/100)^CUOTAS)-1)*(capital+S_VIDA))*IF(Cod_MONEDA="UI",Valor_UI,1),0)</f>
        <v>3171</v>
      </c>
      <c r="E25" s="30" t="s">
        <v>55</v>
      </c>
      <c r="F25" s="34" t="str">
        <f>IF(Cod_MONEDA="UI","=","")</f>
        <v>=</v>
      </c>
      <c r="G25" s="35" t="str">
        <f>IF(+Cod_MONEDA="UI","Valor en UI:","")</f>
        <v>Valor en UI:</v>
      </c>
      <c r="H25" s="41">
        <f>IF(+Cod_MONEDA="UI",VALOR_CUOTA/Valor_UI,0)</f>
        <v>570.6316357746986</v>
      </c>
      <c r="I25" s="44"/>
      <c r="J25" s="26"/>
    </row>
    <row r="26" spans="2:10" ht="18.75">
      <c r="B26" s="21"/>
      <c r="C26" s="45" t="s">
        <v>62</v>
      </c>
      <c r="D26" s="42"/>
      <c r="E26" s="42" t="s">
        <v>60</v>
      </c>
      <c r="F26" s="46" t="str">
        <f>IF(Cod_MONEDA="UI","=","")</f>
        <v>=</v>
      </c>
      <c r="G26" s="43">
        <f>+Valor_UI</f>
        <v>5.557</v>
      </c>
      <c r="H26" s="42" t="s">
        <v>31</v>
      </c>
      <c r="I26" s="36"/>
      <c r="J26" s="26"/>
    </row>
    <row r="27" spans="2:10" ht="18.75">
      <c r="B27" s="21"/>
      <c r="C27" s="22"/>
      <c r="D27" s="22"/>
      <c r="E27" s="22"/>
      <c r="F27" s="22"/>
      <c r="G27" s="22"/>
      <c r="H27" s="25"/>
      <c r="I27" s="23"/>
      <c r="J27" s="26"/>
    </row>
    <row r="28" spans="2:10" ht="31.5" customHeight="1">
      <c r="B28" s="21"/>
      <c r="C28" s="71" t="s">
        <v>57</v>
      </c>
      <c r="D28" s="71"/>
      <c r="E28" s="72"/>
      <c r="F28" s="72"/>
      <c r="G28" s="72"/>
      <c r="H28" s="73"/>
      <c r="I28" s="23"/>
      <c r="J28" s="26"/>
    </row>
    <row r="29" spans="2:10" ht="18.75">
      <c r="B29" s="21"/>
      <c r="C29" s="22"/>
      <c r="D29" s="22"/>
      <c r="E29" s="22"/>
      <c r="F29" s="22"/>
      <c r="G29" s="22"/>
      <c r="H29" s="25"/>
      <c r="I29" s="23"/>
      <c r="J29" s="26"/>
    </row>
    <row r="30" spans="2:10" ht="30" customHeight="1">
      <c r="B30" s="21"/>
      <c r="C30" s="71" t="s">
        <v>47</v>
      </c>
      <c r="D30" s="71"/>
      <c r="E30" s="72"/>
      <c r="F30" s="72"/>
      <c r="G30" s="72"/>
      <c r="H30" s="73"/>
      <c r="I30" s="23"/>
      <c r="J30" s="26"/>
    </row>
    <row r="31" spans="2:10" ht="18.75">
      <c r="B31" s="21"/>
      <c r="C31" s="22"/>
      <c r="D31" s="22"/>
      <c r="E31" s="22"/>
      <c r="F31" s="22"/>
      <c r="G31" s="22"/>
      <c r="H31" s="25"/>
      <c r="I31" s="23"/>
      <c r="J31" s="26"/>
    </row>
    <row r="32" spans="2:10" ht="30" customHeight="1">
      <c r="B32" s="21"/>
      <c r="C32" s="71" t="s">
        <v>58</v>
      </c>
      <c r="D32" s="71"/>
      <c r="E32" s="72"/>
      <c r="F32" s="72"/>
      <c r="G32" s="72"/>
      <c r="H32" s="73"/>
      <c r="I32" s="23"/>
      <c r="J32" s="26"/>
    </row>
    <row r="33" spans="2:10" ht="32.25" customHeight="1" thickBot="1">
      <c r="B33" s="48"/>
      <c r="C33" s="61"/>
      <c r="D33" s="61"/>
      <c r="E33" s="62"/>
      <c r="F33" s="62"/>
      <c r="G33" s="62"/>
      <c r="H33" s="55"/>
      <c r="I33" s="24"/>
      <c r="J33" s="26"/>
    </row>
    <row r="34" spans="3:10" ht="9" customHeight="1">
      <c r="C34" s="26"/>
      <c r="D34" s="26"/>
      <c r="E34" s="26"/>
      <c r="F34" s="26"/>
      <c r="G34" s="26"/>
      <c r="H34" s="26"/>
      <c r="I34" s="26"/>
      <c r="J34" s="26"/>
    </row>
  </sheetData>
  <sheetProtection password="B5B3" sheet="1"/>
  <mergeCells count="7">
    <mergeCell ref="C33:G33"/>
    <mergeCell ref="D3:G3"/>
    <mergeCell ref="D6:G6"/>
    <mergeCell ref="D7:G7"/>
    <mergeCell ref="C28:H28"/>
    <mergeCell ref="C30:H30"/>
    <mergeCell ref="C32:H32"/>
  </mergeCells>
  <conditionalFormatting sqref="H25:I25">
    <cfRule type="cellIs" priority="1" dxfId="5" operator="equal" stopIfTrue="1">
      <formula>0</formula>
    </cfRule>
    <cfRule type="cellIs" priority="2" dxfId="6" operator="greaterThan" stopIfTrue="1">
      <formula>0</formula>
    </cfRule>
  </conditionalFormatting>
  <conditionalFormatting sqref="C26:I26">
    <cfRule type="expression" priority="3" dxfId="5" stopIfTrue="1">
      <formula>IF(Cod_MONEDA="UI",0,1)</formula>
    </cfRule>
  </conditionalFormatting>
  <conditionalFormatting sqref="H14">
    <cfRule type="expression" priority="4" dxfId="6" stopIfTrue="1">
      <formula>IF(Cod_MONEDA="UI",1,0)</formula>
    </cfRule>
    <cfRule type="expression" priority="5" dxfId="5" stopIfTrue="1">
      <formula>IF(Cod_MONEDA="UI",0,1)</formula>
    </cfRule>
  </conditionalFormatting>
  <dataValidations count="1">
    <dataValidation type="whole" allowBlank="1" showInputMessage="1" showErrorMessage="1" promptTitle="Seleccione la cantidad de Cuotas" errorTitle="Cantidad de Cuotas" error="El valor de cuotas seleccionado para esta línea de Crédito no es válida." sqref="D15">
      <formula1>1</formula1>
      <formula2>F15</formula2>
    </dataValidation>
  </dataValidations>
  <printOptions/>
  <pageMargins left="0.34" right="0.23" top="0.75" bottom="0.75" header="0.3" footer="0.3"/>
  <pageSetup fitToHeight="1" fitToWidth="1" horizontalDpi="200" verticalDpi="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I14" sqref="I14"/>
    </sheetView>
  </sheetViews>
  <sheetFormatPr defaultColWidth="11.421875" defaultRowHeight="15"/>
  <cols>
    <col min="1" max="1" width="4.140625" style="1" bestFit="1" customWidth="1"/>
    <col min="2" max="2" width="41.8515625" style="1" bestFit="1" customWidth="1"/>
    <col min="3" max="3" width="14.00390625" style="1" bestFit="1" customWidth="1"/>
    <col min="4" max="4" width="10.00390625" style="1" bestFit="1" customWidth="1"/>
    <col min="5" max="5" width="8.7109375" style="1" bestFit="1" customWidth="1"/>
    <col min="6" max="6" width="8.7109375" style="1" customWidth="1"/>
    <col min="7" max="7" width="22.421875" style="1" bestFit="1" customWidth="1"/>
    <col min="8" max="8" width="13.140625" style="1" bestFit="1" customWidth="1"/>
    <col min="9" max="9" width="12.140625" style="1" bestFit="1" customWidth="1"/>
    <col min="10" max="10" width="12.28125" style="1" bestFit="1" customWidth="1"/>
    <col min="11" max="11" width="12.00390625" style="1" bestFit="1" customWidth="1"/>
    <col min="12" max="12" width="12.140625" style="1" bestFit="1" customWidth="1"/>
    <col min="13" max="13" width="12.28125" style="1" bestFit="1" customWidth="1"/>
    <col min="14" max="14" width="12.00390625" style="1" bestFit="1" customWidth="1"/>
    <col min="15" max="15" width="12.140625" style="1" bestFit="1" customWidth="1"/>
    <col min="16" max="16" width="12.28125" style="1" bestFit="1" customWidth="1"/>
    <col min="17" max="17" width="12.00390625" style="1" bestFit="1" customWidth="1"/>
    <col min="18" max="18" width="12.140625" style="1" bestFit="1" customWidth="1"/>
    <col min="19" max="19" width="12.28125" style="1" bestFit="1" customWidth="1"/>
    <col min="20" max="20" width="12.00390625" style="1" bestFit="1" customWidth="1"/>
    <col min="21" max="16384" width="11.421875" style="1" customWidth="1"/>
  </cols>
  <sheetData>
    <row r="1" spans="1:2" ht="15">
      <c r="A1" s="2"/>
      <c r="B1" s="2" t="s">
        <v>42</v>
      </c>
    </row>
    <row r="2" spans="1:9" ht="15">
      <c r="A2" s="7" t="s">
        <v>0</v>
      </c>
      <c r="B2" s="7" t="s">
        <v>30</v>
      </c>
      <c r="C2" s="7" t="s">
        <v>1</v>
      </c>
      <c r="D2" s="7" t="s">
        <v>2</v>
      </c>
      <c r="E2" s="7" t="s">
        <v>3</v>
      </c>
      <c r="F2" s="7" t="s">
        <v>29</v>
      </c>
      <c r="G2" s="7" t="s">
        <v>52</v>
      </c>
      <c r="H2" s="7" t="s">
        <v>4</v>
      </c>
      <c r="I2" s="7" t="s">
        <v>34</v>
      </c>
    </row>
    <row r="3" spans="1:9" ht="15">
      <c r="A3" s="4">
        <v>10</v>
      </c>
      <c r="B3" s="4" t="s">
        <v>65</v>
      </c>
      <c r="C3" s="4" t="s">
        <v>6</v>
      </c>
      <c r="D3" s="5">
        <v>1</v>
      </c>
      <c r="E3" s="5">
        <v>36</v>
      </c>
      <c r="F3" s="5" t="s">
        <v>53</v>
      </c>
      <c r="G3" s="4" t="s">
        <v>54</v>
      </c>
      <c r="H3" s="4">
        <v>5</v>
      </c>
      <c r="I3" s="6">
        <v>1.0072</v>
      </c>
    </row>
    <row r="6" ht="15">
      <c r="B6" s="8" t="s">
        <v>26</v>
      </c>
    </row>
    <row r="7" ht="15">
      <c r="B7" s="9">
        <v>0.22</v>
      </c>
    </row>
    <row r="8" ht="15">
      <c r="B8" s="11"/>
    </row>
    <row r="10" ht="15">
      <c r="B10" s="8" t="s">
        <v>27</v>
      </c>
    </row>
    <row r="11" ht="15">
      <c r="B11" s="12">
        <v>0.001032</v>
      </c>
    </row>
    <row r="12" ht="15">
      <c r="B12" s="10"/>
    </row>
    <row r="13" ht="15">
      <c r="B13" s="8" t="s">
        <v>46</v>
      </c>
    </row>
    <row r="14" ht="15">
      <c r="B14" s="13">
        <v>5.557</v>
      </c>
    </row>
    <row r="15" ht="15">
      <c r="B15" s="10"/>
    </row>
    <row r="16" ht="15">
      <c r="B16" s="8" t="s">
        <v>64</v>
      </c>
    </row>
    <row r="17" ht="15">
      <c r="B17" s="56">
        <v>44835</v>
      </c>
    </row>
    <row r="18" ht="15">
      <c r="B18" s="57"/>
    </row>
    <row r="19" ht="15">
      <c r="B19" s="57"/>
    </row>
    <row r="20" ht="15">
      <c r="B20" s="57"/>
    </row>
    <row r="22" spans="1:2" ht="15">
      <c r="A22" s="2"/>
      <c r="B22" s="2" t="s">
        <v>37</v>
      </c>
    </row>
    <row r="23" spans="1:9" ht="15">
      <c r="A23" s="7" t="s">
        <v>0</v>
      </c>
      <c r="B23" s="7" t="s">
        <v>30</v>
      </c>
      <c r="C23" s="7" t="s">
        <v>1</v>
      </c>
      <c r="D23" s="7" t="s">
        <v>2</v>
      </c>
      <c r="E23" s="7" t="s">
        <v>3</v>
      </c>
      <c r="F23" s="7" t="s">
        <v>29</v>
      </c>
      <c r="G23" s="7" t="s">
        <v>52</v>
      </c>
      <c r="H23" s="7" t="s">
        <v>4</v>
      </c>
      <c r="I23" s="7" t="s">
        <v>34</v>
      </c>
    </row>
    <row r="24" spans="1:9" ht="1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55</v>
      </c>
      <c r="G24" s="4" t="s">
        <v>56</v>
      </c>
      <c r="H24" s="4">
        <v>5</v>
      </c>
      <c r="I24" s="6">
        <v>2.35</v>
      </c>
    </row>
    <row r="25" spans="1:9" ht="1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55</v>
      </c>
      <c r="G25" s="4" t="s">
        <v>56</v>
      </c>
      <c r="H25" s="4">
        <v>5</v>
      </c>
      <c r="I25" s="6">
        <v>2.1446</v>
      </c>
    </row>
    <row r="26" spans="1:9" ht="1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55</v>
      </c>
      <c r="G26" s="4" t="s">
        <v>56</v>
      </c>
      <c r="H26" s="4">
        <v>5</v>
      </c>
      <c r="I26" s="6">
        <v>2.45</v>
      </c>
    </row>
    <row r="27" spans="1:9" ht="1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55</v>
      </c>
      <c r="G27" s="4" t="s">
        <v>56</v>
      </c>
      <c r="H27" s="4">
        <v>5</v>
      </c>
      <c r="I27" s="6">
        <v>2.01</v>
      </c>
    </row>
    <row r="28" spans="1:9" ht="1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55</v>
      </c>
      <c r="G28" s="4" t="s">
        <v>56</v>
      </c>
      <c r="H28" s="4">
        <v>5</v>
      </c>
      <c r="I28" s="6">
        <v>1.15</v>
      </c>
    </row>
    <row r="29" spans="1:9" ht="1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55</v>
      </c>
      <c r="G29" s="4" t="s">
        <v>56</v>
      </c>
      <c r="H29" s="4">
        <v>5</v>
      </c>
      <c r="I29" s="6">
        <v>2.46</v>
      </c>
    </row>
    <row r="30" spans="1:9" ht="1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55</v>
      </c>
      <c r="G30" s="4" t="s">
        <v>56</v>
      </c>
      <c r="H30" s="4">
        <v>5</v>
      </c>
      <c r="I30" s="6">
        <v>2.5313</v>
      </c>
    </row>
    <row r="31" spans="1:9" ht="1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55</v>
      </c>
      <c r="G31" s="4" t="s">
        <v>56</v>
      </c>
      <c r="H31" s="4">
        <v>5</v>
      </c>
      <c r="I31" s="6">
        <v>2.1446</v>
      </c>
    </row>
    <row r="32" spans="1:9" ht="1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55</v>
      </c>
      <c r="G32" s="4" t="s">
        <v>56</v>
      </c>
      <c r="H32" s="4">
        <v>5</v>
      </c>
      <c r="I32" s="6">
        <v>2.14</v>
      </c>
    </row>
    <row r="33" spans="1:9" ht="1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53</v>
      </c>
      <c r="G33" s="4" t="s">
        <v>54</v>
      </c>
      <c r="H33" s="4">
        <v>5</v>
      </c>
      <c r="I33" s="6">
        <v>0.8355</v>
      </c>
    </row>
    <row r="34" spans="1:9" ht="1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53</v>
      </c>
      <c r="G34" s="4" t="s">
        <v>54</v>
      </c>
      <c r="H34" s="4">
        <v>5</v>
      </c>
      <c r="I34" s="6">
        <v>0.7591</v>
      </c>
    </row>
    <row r="35" spans="1:9" ht="1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53</v>
      </c>
      <c r="G35" s="4" t="s">
        <v>54</v>
      </c>
      <c r="H35" s="4">
        <v>5</v>
      </c>
      <c r="I35" s="6">
        <v>0.682</v>
      </c>
    </row>
    <row r="36" spans="1:9" ht="1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53</v>
      </c>
      <c r="G36" s="4" t="s">
        <v>54</v>
      </c>
      <c r="H36" s="4">
        <v>5</v>
      </c>
      <c r="I36" s="6">
        <v>0.7974</v>
      </c>
    </row>
    <row r="37" spans="1:9" ht="1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53</v>
      </c>
      <c r="G37" s="4" t="s">
        <v>54</v>
      </c>
      <c r="H37" s="4">
        <v>5</v>
      </c>
      <c r="I37" s="6">
        <v>0.6434</v>
      </c>
    </row>
    <row r="38" spans="1:9" ht="1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53</v>
      </c>
      <c r="G38" s="4" t="s">
        <v>54</v>
      </c>
      <c r="H38" s="4">
        <v>5</v>
      </c>
      <c r="I38" s="6">
        <v>0.7591</v>
      </c>
    </row>
    <row r="39" spans="1:9" ht="1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53</v>
      </c>
      <c r="G39" s="4" t="s">
        <v>54</v>
      </c>
      <c r="H39" s="4">
        <v>5</v>
      </c>
      <c r="I39" s="6">
        <v>0.6434</v>
      </c>
    </row>
    <row r="40" spans="1:9" ht="1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53</v>
      </c>
      <c r="G40" s="4" t="s">
        <v>54</v>
      </c>
      <c r="H40" s="4">
        <v>5</v>
      </c>
      <c r="I40" s="6">
        <v>0.7974</v>
      </c>
    </row>
    <row r="41" spans="1:9" ht="1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53</v>
      </c>
      <c r="G41" s="4" t="s">
        <v>54</v>
      </c>
      <c r="H41" s="4">
        <v>0</v>
      </c>
      <c r="I41" s="6">
        <v>0.6434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CONOAC</cp:lastModifiedBy>
  <cp:lastPrinted>2014-03-15T18:36:22Z</cp:lastPrinted>
  <dcterms:created xsi:type="dcterms:W3CDTF">2006-09-12T12:46:56Z</dcterms:created>
  <dcterms:modified xsi:type="dcterms:W3CDTF">2022-09-13T12:43:38Z</dcterms:modified>
  <cp:category/>
  <cp:version/>
  <cp:contentType/>
  <cp:contentStatus/>
</cp:coreProperties>
</file>